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<sst xmlns="http://schemas.openxmlformats.org/spreadsheetml/2006/main" count="159" uniqueCount="72">
  <si>
    <t>DIRECTOR</t>
  </si>
  <si>
    <t>PTOS</t>
  </si>
  <si>
    <t>CARGO</t>
  </si>
  <si>
    <t>BÀSICO</t>
  </si>
  <si>
    <t>F-JERAR</t>
  </si>
  <si>
    <t>TOTAL</t>
  </si>
  <si>
    <t>DIRECTOR DE 1º</t>
  </si>
  <si>
    <t>DIRECTOR DE 3º</t>
  </si>
  <si>
    <t>VICEDIRECTOR ES. COMUN</t>
  </si>
  <si>
    <t>MAESTRO DE GRADO</t>
  </si>
  <si>
    <t>MAESTRA JARDINERA</t>
  </si>
  <si>
    <t>MAESTRO SECRETARIO</t>
  </si>
  <si>
    <t>DTO 1321/3</t>
  </si>
  <si>
    <t>D. 102/3(SH)</t>
  </si>
  <si>
    <t>AREA PRIMARIA</t>
  </si>
  <si>
    <t>AREA DIFERENCIAL</t>
  </si>
  <si>
    <t>MAESTRO DIFERENCIAL</t>
  </si>
  <si>
    <t>MTRO. JARDÌN DE INFANTES</t>
  </si>
  <si>
    <t>PRECEPTOR</t>
  </si>
  <si>
    <t>ENSEÑANZA MEDIA</t>
  </si>
  <si>
    <t>RECTOR DE 1ª 1 TURNO</t>
  </si>
  <si>
    <t>RECTOR DE 2ª 1 TURNO</t>
  </si>
  <si>
    <t>RECTOR DE 3ª 1 TURNO</t>
  </si>
  <si>
    <t>VICERRECTOR 1ª</t>
  </si>
  <si>
    <t>VICERRECTOR 2ª</t>
  </si>
  <si>
    <t>VICERRECTOR 3ª</t>
  </si>
  <si>
    <t>SECRETARIO 1ª</t>
  </si>
  <si>
    <t>NIVEL TERCIARIO</t>
  </si>
  <si>
    <t>RECTOR 1 T</t>
  </si>
  <si>
    <t>RECTOR 2 T</t>
  </si>
  <si>
    <t>SECRETARIO</t>
  </si>
  <si>
    <t>RECTOR 3 T</t>
  </si>
  <si>
    <t>VICERRECTOR</t>
  </si>
  <si>
    <t>MAESTRO RELIGION 15 HS.</t>
  </si>
  <si>
    <t>REMUNER.</t>
  </si>
  <si>
    <t>DESCUENTO</t>
  </si>
  <si>
    <t>HABER</t>
  </si>
  <si>
    <t>LIQUIDO</t>
  </si>
  <si>
    <t>20% Zona A</t>
  </si>
  <si>
    <t>DTO. 510/3</t>
  </si>
  <si>
    <t>INC. DOC.</t>
  </si>
  <si>
    <t>DIRECTORA DE 2°</t>
  </si>
  <si>
    <t>Dto. 888 (ME)</t>
  </si>
  <si>
    <t>Jerarquizac.</t>
  </si>
  <si>
    <t>Dto. 133/3(SE)</t>
  </si>
  <si>
    <t>LEY 25053</t>
  </si>
  <si>
    <t>50% Est. Doc</t>
  </si>
  <si>
    <t>INDICE</t>
  </si>
  <si>
    <t>SECRETARIO 3ª</t>
  </si>
  <si>
    <t>BIBLIOTECARIO</t>
  </si>
  <si>
    <t>AYUDANTE CLASES PRACT</t>
  </si>
  <si>
    <t>BEDEL</t>
  </si>
  <si>
    <t>MAT.DIDACT.</t>
  </si>
  <si>
    <t>CAPAC.</t>
  </si>
  <si>
    <t>COMPLEMEN.</t>
  </si>
  <si>
    <t>COMPLEMEN,</t>
  </si>
  <si>
    <t>OBSERVACIONES</t>
  </si>
  <si>
    <t>* HABERES REMUNERATIVOS (SUJETO A RETENCIÒN):( BÀSICO,ESCALAFÓN, ZONA, ESTADO DOCENTE  Y FUNCIÒN JERARQUICA)</t>
  </si>
  <si>
    <t>HORA CÀTEDRA</t>
  </si>
  <si>
    <t>ESCALA SALARIAL DOCENTE A PARTIR DEL 1º DE MARZO DE 2.016</t>
  </si>
  <si>
    <t>D.785/3ART 3º</t>
  </si>
  <si>
    <t>D.785Art.5º</t>
  </si>
  <si>
    <t>D.785Art.6º</t>
  </si>
  <si>
    <t>D.785/3ART.7º</t>
  </si>
  <si>
    <t>DTO. 785/3(ME)</t>
  </si>
  <si>
    <t>*DTO. PCIAL Nº 785/3 ART. 7º DE PESOS $ 248 (SUMA N.R.N.B) EQUIVALENTE A 5 PTOS POR EL INDICE PARA LOS CARGOS CODIGO: 216-222-224-267-279-317-323-414-505-509.</t>
  </si>
  <si>
    <r>
      <t xml:space="preserve">* DTO. PCIAL Nº 785/3 ART 3º ADICIONAL NRNB X AGENTE PARA LEGAR A UN </t>
    </r>
    <r>
      <rPr>
        <b/>
        <sz val="10"/>
        <rFont val="Arial"/>
        <family val="2"/>
      </rPr>
      <t>MINIMO DE $9720</t>
    </r>
    <r>
      <rPr>
        <sz val="10"/>
        <rFont val="Arial"/>
        <family val="2"/>
      </rPr>
      <t xml:space="preserve"> PARA EL CARGO TESTIGO POR PUNTOS Y EN EL MEJOR CARGO.</t>
    </r>
  </si>
  <si>
    <t>* DTO. PCIAL Nº 785/3 ART 9 Y 10º BLANQUEO DE  CIFRAS NO REMUNERATIVAS MATERIAL DIDACTICO Y CAPACITACION.</t>
  </si>
  <si>
    <r>
      <t>* DECRETO PROVINCIAL Nº 785/3 ART. 6º DE PESOS</t>
    </r>
    <r>
      <rPr>
        <b/>
        <sz val="10"/>
        <rFont val="Arial"/>
        <family val="2"/>
      </rPr>
      <t xml:space="preserve"> $ 1000 (SUMA N.R.N.B) </t>
    </r>
    <r>
      <rPr>
        <sz val="10"/>
        <rFont val="Arial"/>
        <family val="2"/>
      </rPr>
      <t>(MATERIAL DIDACTICO) ES HASTA 2 CARGOS - CRITERIO FONID -</t>
    </r>
  </si>
  <si>
    <r>
      <t>* DECRETO PROVINCIAL Nº 785/3 ART. 5º DE</t>
    </r>
    <r>
      <rPr>
        <b/>
        <sz val="10"/>
        <rFont val="Arial"/>
        <family val="2"/>
      </rPr>
      <t xml:space="preserve"> $750 (SUMA N.R.N.B.) </t>
    </r>
    <r>
      <rPr>
        <sz val="10"/>
        <rFont val="Arial"/>
        <family val="2"/>
      </rPr>
      <t>- POR CAPACITACIÓN  - HASTA 2 CARGOS - CRITERIO FONID -</t>
    </r>
  </si>
  <si>
    <r>
      <t xml:space="preserve">         S.A.DO.P - Seccional Tucumán</t>
    </r>
    <r>
      <rPr>
        <b/>
        <sz val="14"/>
        <color indexed="12"/>
        <rFont val="Arial Narrow"/>
        <family val="2"/>
      </rPr>
      <t xml:space="preserve"> - DECRETOS 785/3(ME) del 18/03/16 </t>
    </r>
  </si>
  <si>
    <r>
      <t xml:space="preserve">* FONID- LEY 25053/98 CORRESPONDE </t>
    </r>
    <r>
      <rPr>
        <b/>
        <sz val="10"/>
        <rFont val="Arial"/>
        <family val="2"/>
      </rPr>
      <t>$910</t>
    </r>
    <r>
      <rPr>
        <sz val="10"/>
        <rFont val="Arial"/>
        <family val="2"/>
      </rPr>
      <t xml:space="preserve"> HASTA 2 CARGOS-DESDE FEBRERO 2016 (ACTA ACUERDO NACIONAL)</t>
    </r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</si>
</sst>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i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b/>
      <i/>
      <sz val="12"/>
      <name val="Arial Narrow"/>
      <family val="2"/>
    </font>
    <font>
      <b/>
      <sz val="8"/>
      <name val="Bodoni MT"/>
      <family val="1"/>
    </font>
    <font>
      <sz val="8"/>
      <name val="Bodoni MT"/>
      <family val="1"/>
    </font>
    <font>
      <sz val="9"/>
      <name val="Arial"/>
      <family val="0"/>
    </font>
    <font>
      <b/>
      <i/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1" fillId="16" borderId="10" xfId="0" applyFont="1" applyFill="1" applyBorder="1" applyAlignment="1">
      <alignment horizontal="center"/>
    </xf>
    <xf numFmtId="0" fontId="21" fillId="16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4" fontId="20" fillId="0" borderId="0" xfId="5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16" borderId="14" xfId="0" applyFont="1" applyFill="1" applyBorder="1" applyAlignment="1">
      <alignment horizontal="center"/>
    </xf>
    <xf numFmtId="6" fontId="21" fillId="16" borderId="10" xfId="0" applyNumberFormat="1" applyFont="1" applyFill="1" applyBorder="1" applyAlignment="1">
      <alignment horizontal="center"/>
    </xf>
    <xf numFmtId="9" fontId="21" fillId="16" borderId="10" xfId="0" applyNumberFormat="1" applyFont="1" applyFill="1" applyBorder="1" applyAlignment="1">
      <alignment horizontal="center"/>
    </xf>
    <xf numFmtId="6" fontId="21" fillId="16" borderId="14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16" borderId="15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44" fontId="21" fillId="0" borderId="10" xfId="50" applyFont="1" applyFill="1" applyBorder="1" applyAlignment="1">
      <alignment/>
    </xf>
    <xf numFmtId="44" fontId="21" fillId="0" borderId="14" xfId="50" applyFont="1" applyFill="1" applyBorder="1" applyAlignment="1">
      <alignment/>
    </xf>
    <xf numFmtId="44" fontId="30" fillId="0" borderId="16" xfId="50" applyFont="1" applyFill="1" applyBorder="1" applyAlignment="1">
      <alignment/>
    </xf>
    <xf numFmtId="44" fontId="30" fillId="0" borderId="10" xfId="50" applyFont="1" applyFill="1" applyBorder="1" applyAlignment="1">
      <alignment/>
    </xf>
    <xf numFmtId="6" fontId="30" fillId="0" borderId="10" xfId="50" applyNumberFormat="1" applyFont="1" applyFill="1" applyBorder="1" applyAlignment="1">
      <alignment/>
    </xf>
    <xf numFmtId="6" fontId="21" fillId="0" borderId="17" xfId="50" applyNumberFormat="1" applyFont="1" applyFill="1" applyBorder="1" applyAlignment="1">
      <alignment/>
    </xf>
    <xf numFmtId="6" fontId="21" fillId="0" borderId="18" xfId="50" applyNumberFormat="1" applyFont="1" applyFill="1" applyBorder="1" applyAlignment="1">
      <alignment/>
    </xf>
    <xf numFmtId="44" fontId="21" fillId="0" borderId="18" xfId="50" applyFont="1" applyFill="1" applyBorder="1" applyAlignment="1">
      <alignment/>
    </xf>
    <xf numFmtId="44" fontId="21" fillId="24" borderId="17" xfId="5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44" fontId="30" fillId="0" borderId="17" xfId="50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4" fontId="30" fillId="0" borderId="19" xfId="50" applyFont="1" applyFill="1" applyBorder="1" applyAlignment="1">
      <alignment/>
    </xf>
    <xf numFmtId="44" fontId="21" fillId="0" borderId="17" xfId="50" applyFont="1" applyFill="1" applyBorder="1" applyAlignment="1">
      <alignment/>
    </xf>
    <xf numFmtId="6" fontId="30" fillId="0" borderId="17" xfId="50" applyNumberFormat="1" applyFont="1" applyFill="1" applyBorder="1" applyAlignment="1">
      <alignment/>
    </xf>
    <xf numFmtId="44" fontId="30" fillId="0" borderId="0" xfId="0" applyNumberFormat="1" applyFont="1" applyFill="1" applyAlignment="1">
      <alignment/>
    </xf>
    <xf numFmtId="44" fontId="30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21" fillId="0" borderId="19" xfId="0" applyFont="1" applyFill="1" applyBorder="1" applyAlignment="1">
      <alignment horizontal="center"/>
    </xf>
    <xf numFmtId="0" fontId="30" fillId="0" borderId="16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44" fontId="30" fillId="0" borderId="20" xfId="5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44" fontId="30" fillId="0" borderId="15" xfId="50" applyFont="1" applyFill="1" applyBorder="1" applyAlignment="1">
      <alignment/>
    </xf>
    <xf numFmtId="44" fontId="30" fillId="0" borderId="11" xfId="5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44" fontId="30" fillId="0" borderId="0" xfId="50" applyFont="1" applyFill="1" applyBorder="1" applyAlignment="1">
      <alignment/>
    </xf>
    <xf numFmtId="44" fontId="30" fillId="0" borderId="12" xfId="50" applyFont="1" applyFill="1" applyBorder="1" applyAlignment="1">
      <alignment/>
    </xf>
    <xf numFmtId="0" fontId="30" fillId="0" borderId="0" xfId="0" applyFont="1" applyFill="1" applyBorder="1" applyAlignment="1">
      <alignment/>
    </xf>
    <xf numFmtId="44" fontId="21" fillId="0" borderId="0" xfId="50" applyFont="1" applyFill="1" applyBorder="1" applyAlignment="1">
      <alignment/>
    </xf>
    <xf numFmtId="0" fontId="21" fillId="16" borderId="18" xfId="0" applyFont="1" applyFill="1" applyBorder="1" applyAlignment="1">
      <alignment horizontal="center"/>
    </xf>
    <xf numFmtId="0" fontId="21" fillId="16" borderId="22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44" fontId="30" fillId="0" borderId="18" xfId="5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44" fontId="30" fillId="0" borderId="13" xfId="5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30" fillId="0" borderId="26" xfId="0" applyFont="1" applyFill="1" applyBorder="1" applyAlignment="1">
      <alignment/>
    </xf>
    <xf numFmtId="6" fontId="21" fillId="16" borderId="27" xfId="0" applyNumberFormat="1" applyFont="1" applyFill="1" applyBorder="1" applyAlignment="1">
      <alignment horizontal="center"/>
    </xf>
    <xf numFmtId="0" fontId="21" fillId="16" borderId="28" xfId="0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34" fillId="0" borderId="12" xfId="0" applyFont="1" applyFill="1" applyBorder="1" applyAlignment="1">
      <alignment horizontal="center"/>
    </xf>
    <xf numFmtId="0" fontId="35" fillId="0" borderId="17" xfId="0" applyFont="1" applyFill="1" applyBorder="1" applyAlignment="1">
      <alignment/>
    </xf>
    <xf numFmtId="0" fontId="35" fillId="0" borderId="29" xfId="0" applyFont="1" applyFill="1" applyBorder="1" applyAlignment="1">
      <alignment horizontal="center"/>
    </xf>
    <xf numFmtId="44" fontId="35" fillId="0" borderId="21" xfId="50" applyFont="1" applyFill="1" applyBorder="1" applyAlignment="1">
      <alignment/>
    </xf>
    <xf numFmtId="44" fontId="35" fillId="0" borderId="20" xfId="50" applyFont="1" applyFill="1" applyBorder="1" applyAlignment="1">
      <alignment/>
    </xf>
    <xf numFmtId="44" fontId="35" fillId="0" borderId="30" xfId="50" applyFont="1" applyFill="1" applyBorder="1" applyAlignment="1">
      <alignment/>
    </xf>
    <xf numFmtId="44" fontId="35" fillId="0" borderId="17" xfId="50" applyFont="1" applyFill="1" applyBorder="1" applyAlignment="1">
      <alignment/>
    </xf>
    <xf numFmtId="44" fontId="35" fillId="0" borderId="22" xfId="50" applyFont="1" applyFill="1" applyBorder="1" applyAlignment="1">
      <alignment/>
    </xf>
    <xf numFmtId="44" fontId="35" fillId="0" borderId="31" xfId="50" applyFont="1" applyFill="1" applyBorder="1" applyAlignment="1">
      <alignment/>
    </xf>
    <xf numFmtId="44" fontId="36" fillId="0" borderId="17" xfId="50" applyFont="1" applyFill="1" applyBorder="1" applyAlignment="1">
      <alignment/>
    </xf>
    <xf numFmtId="6" fontId="21" fillId="16" borderId="32" xfId="0" applyNumberFormat="1" applyFont="1" applyFill="1" applyBorder="1" applyAlignment="1">
      <alignment horizontal="center"/>
    </xf>
    <xf numFmtId="180" fontId="38" fillId="0" borderId="2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33" xfId="0" applyFont="1" applyFill="1" applyBorder="1" applyAlignment="1">
      <alignment horizontal="left"/>
    </xf>
    <xf numFmtId="0" fontId="31" fillId="16" borderId="22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7" fillId="16" borderId="20" xfId="0" applyFont="1" applyFill="1" applyBorder="1" applyAlignment="1">
      <alignment horizontal="center"/>
    </xf>
    <xf numFmtId="0" fontId="27" fillId="16" borderId="12" xfId="0" applyFont="1" applyFill="1" applyBorder="1" applyAlignment="1">
      <alignment horizontal="center"/>
    </xf>
    <xf numFmtId="0" fontId="31" fillId="16" borderId="20" xfId="0" applyFont="1" applyFill="1" applyBorder="1" applyAlignment="1">
      <alignment horizontal="center"/>
    </xf>
    <xf numFmtId="0" fontId="31" fillId="16" borderId="12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0" fontId="37" fillId="0" borderId="36" xfId="0" applyFont="1" applyFill="1" applyBorder="1" applyAlignment="1">
      <alignment horizontal="left"/>
    </xf>
    <xf numFmtId="0" fontId="22" fillId="16" borderId="37" xfId="0" applyFont="1" applyFill="1" applyBorder="1" applyAlignment="1">
      <alignment horizontal="left"/>
    </xf>
    <xf numFmtId="0" fontId="22" fillId="16" borderId="38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Q50" sqref="Q50"/>
    </sheetView>
  </sheetViews>
  <sheetFormatPr defaultColWidth="11.421875" defaultRowHeight="12.75"/>
  <cols>
    <col min="1" max="1" width="20.140625" style="0" customWidth="1"/>
    <col min="2" max="2" width="7.8515625" style="0" customWidth="1"/>
    <col min="3" max="3" width="10.421875" style="0" customWidth="1"/>
    <col min="4" max="4" width="10.00390625" style="0" customWidth="1"/>
    <col min="5" max="5" width="8.7109375" style="0" customWidth="1"/>
    <col min="6" max="6" width="8.28125" style="0" customWidth="1"/>
    <col min="7" max="7" width="9.140625" style="0" customWidth="1"/>
    <col min="8" max="8" width="8.57421875" style="0" customWidth="1"/>
    <col min="9" max="9" width="9.28125" style="0" bestFit="1" customWidth="1"/>
    <col min="10" max="10" width="7.28125" style="0" customWidth="1"/>
    <col min="11" max="11" width="9.57421875" style="0" customWidth="1"/>
    <col min="12" max="12" width="8.140625" style="0" customWidth="1"/>
    <col min="13" max="13" width="9.7109375" style="0" customWidth="1"/>
    <col min="14" max="14" width="9.8515625" style="0" customWidth="1"/>
    <col min="15" max="15" width="8.8515625" style="0" customWidth="1"/>
  </cols>
  <sheetData>
    <row r="1" spans="1:15" ht="18.75" thickBot="1">
      <c r="A1" s="85" t="s">
        <v>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s="3" customFormat="1" ht="15.75" customHeight="1" thickBot="1">
      <c r="A2" s="68" t="s">
        <v>59</v>
      </c>
      <c r="B2" s="5"/>
      <c r="C2" s="5"/>
      <c r="D2" s="5"/>
      <c r="E2" s="5"/>
      <c r="F2" s="6"/>
      <c r="G2" s="6"/>
      <c r="H2" s="6"/>
      <c r="I2" s="80">
        <v>24.789779</v>
      </c>
      <c r="J2" s="69" t="s">
        <v>47</v>
      </c>
      <c r="K2" s="7"/>
      <c r="L2" s="8"/>
      <c r="M2" s="8"/>
      <c r="N2" s="8"/>
      <c r="O2" s="9"/>
    </row>
    <row r="3" spans="1:15" ht="12" customHeight="1" thickBot="1">
      <c r="A3" s="86" t="s">
        <v>14</v>
      </c>
      <c r="B3" s="87"/>
      <c r="C3" s="10"/>
      <c r="D3" s="11"/>
      <c r="E3" s="11"/>
      <c r="F3" s="10"/>
      <c r="G3" s="12"/>
      <c r="H3" s="11"/>
      <c r="I3" s="11"/>
      <c r="J3" s="12"/>
      <c r="K3" s="12"/>
      <c r="L3" s="12"/>
      <c r="M3" s="12"/>
      <c r="N3" s="12"/>
      <c r="O3" s="13"/>
    </row>
    <row r="4" spans="1:15" ht="15.75" customHeight="1">
      <c r="A4" s="14" t="s">
        <v>2</v>
      </c>
      <c r="B4" s="15" t="s">
        <v>1</v>
      </c>
      <c r="C4" s="1" t="s">
        <v>3</v>
      </c>
      <c r="D4" s="16" t="s">
        <v>46</v>
      </c>
      <c r="E4" s="1" t="s">
        <v>38</v>
      </c>
      <c r="F4" s="1" t="s">
        <v>4</v>
      </c>
      <c r="G4" s="1" t="s">
        <v>42</v>
      </c>
      <c r="H4" s="1" t="s">
        <v>5</v>
      </c>
      <c r="I4" s="17">
        <v>0.19</v>
      </c>
      <c r="J4" s="1" t="s">
        <v>40</v>
      </c>
      <c r="K4" s="1" t="s">
        <v>52</v>
      </c>
      <c r="L4" s="66" t="s">
        <v>53</v>
      </c>
      <c r="M4" s="18" t="s">
        <v>54</v>
      </c>
      <c r="N4" s="16" t="s">
        <v>54</v>
      </c>
      <c r="O4" s="1" t="s">
        <v>36</v>
      </c>
    </row>
    <row r="5" spans="1:15" ht="15.75" customHeight="1" thickBot="1">
      <c r="A5" s="19"/>
      <c r="B5" s="20" t="s">
        <v>12</v>
      </c>
      <c r="C5" s="2" t="s">
        <v>64</v>
      </c>
      <c r="D5" s="2" t="s">
        <v>44</v>
      </c>
      <c r="E5" s="2" t="s">
        <v>39</v>
      </c>
      <c r="F5" s="2" t="s">
        <v>13</v>
      </c>
      <c r="G5" s="2" t="s">
        <v>43</v>
      </c>
      <c r="H5" s="2" t="s">
        <v>34</v>
      </c>
      <c r="I5" s="2" t="s">
        <v>35</v>
      </c>
      <c r="J5" s="2" t="s">
        <v>45</v>
      </c>
      <c r="K5" s="2" t="s">
        <v>62</v>
      </c>
      <c r="L5" s="67" t="s">
        <v>61</v>
      </c>
      <c r="M5" s="20" t="s">
        <v>63</v>
      </c>
      <c r="N5" s="2" t="s">
        <v>60</v>
      </c>
      <c r="O5" s="2" t="s">
        <v>37</v>
      </c>
    </row>
    <row r="6" spans="1:15" ht="15.75" customHeight="1" thickBot="1">
      <c r="A6" s="21" t="s">
        <v>6</v>
      </c>
      <c r="B6" s="22">
        <v>317</v>
      </c>
      <c r="C6" s="23">
        <f>(B6*$I$2)</f>
        <v>7858.3599429999995</v>
      </c>
      <c r="D6" s="24">
        <f>(C6*50/100)</f>
        <v>3929.1799714999997</v>
      </c>
      <c r="E6" s="25">
        <f>(C6*20/100)</f>
        <v>1571.6719886</v>
      </c>
      <c r="F6" s="26">
        <v>150</v>
      </c>
      <c r="G6" s="26">
        <v>80</v>
      </c>
      <c r="H6" s="23">
        <f>(C6+D6+E6+F6+G6)</f>
        <v>13589.2119031</v>
      </c>
      <c r="I6" s="23">
        <f>(H6*19/100)</f>
        <v>2581.950261589</v>
      </c>
      <c r="J6" s="26">
        <v>910</v>
      </c>
      <c r="K6" s="27">
        <v>1000</v>
      </c>
      <c r="L6" s="28">
        <v>750</v>
      </c>
      <c r="M6" s="29"/>
      <c r="N6" s="30"/>
      <c r="O6" s="31">
        <f>(H6-I6+J6+K6+L6+N6+M6)</f>
        <v>13667.261641511</v>
      </c>
    </row>
    <row r="7" spans="1:15" ht="15.75" customHeight="1" thickBot="1">
      <c r="A7" s="32" t="s">
        <v>41</v>
      </c>
      <c r="B7" s="33">
        <v>293</v>
      </c>
      <c r="C7" s="23">
        <f aca="true" t="shared" si="0" ref="C7:C13">(B7*$I$2)</f>
        <v>7263.405247</v>
      </c>
      <c r="D7" s="24">
        <f aca="true" t="shared" si="1" ref="D7:D13">(C7*50/100)</f>
        <v>3631.7026235</v>
      </c>
      <c r="E7" s="25">
        <f aca="true" t="shared" si="2" ref="E7:E13">(C7*20/100)</f>
        <v>1452.6810494</v>
      </c>
      <c r="F7" s="34">
        <v>150</v>
      </c>
      <c r="G7" s="34">
        <v>50</v>
      </c>
      <c r="H7" s="23">
        <f aca="true" t="shared" si="3" ref="H7:H13">(C7+D7+E7+F7+G7)</f>
        <v>12547.7889199</v>
      </c>
      <c r="I7" s="23">
        <f aca="true" t="shared" si="4" ref="I7:I13">(H7*19/100)</f>
        <v>2384.079894781</v>
      </c>
      <c r="J7" s="26">
        <v>910</v>
      </c>
      <c r="K7" s="27">
        <v>1000</v>
      </c>
      <c r="L7" s="28">
        <v>750</v>
      </c>
      <c r="M7" s="29"/>
      <c r="N7" s="30"/>
      <c r="O7" s="31">
        <f aca="true" t="shared" si="5" ref="O7:O13">(H7-I7+J7+K7+L7+N7+M7)</f>
        <v>12823.709025119</v>
      </c>
    </row>
    <row r="8" spans="1:15" ht="15.75" customHeight="1" thickBot="1">
      <c r="A8" s="35" t="s">
        <v>7</v>
      </c>
      <c r="B8" s="36">
        <v>274</v>
      </c>
      <c r="C8" s="23">
        <f t="shared" si="0"/>
        <v>6792.399445999999</v>
      </c>
      <c r="D8" s="24">
        <f t="shared" si="1"/>
        <v>3396.1997229999997</v>
      </c>
      <c r="E8" s="25">
        <f t="shared" si="2"/>
        <v>1358.4798891999997</v>
      </c>
      <c r="F8" s="37">
        <v>150</v>
      </c>
      <c r="G8" s="37">
        <v>50</v>
      </c>
      <c r="H8" s="23">
        <f t="shared" si="3"/>
        <v>11747.079058199999</v>
      </c>
      <c r="I8" s="23">
        <f t="shared" si="4"/>
        <v>2231.945021058</v>
      </c>
      <c r="J8" s="26">
        <v>910</v>
      </c>
      <c r="K8" s="27">
        <v>1000</v>
      </c>
      <c r="L8" s="28">
        <v>750</v>
      </c>
      <c r="M8" s="29"/>
      <c r="N8" s="30"/>
      <c r="O8" s="31">
        <f t="shared" si="5"/>
        <v>12175.134037142</v>
      </c>
    </row>
    <row r="9" spans="1:15" ht="15.75" customHeight="1" thickBot="1">
      <c r="A9" s="32" t="s">
        <v>8</v>
      </c>
      <c r="B9" s="33">
        <v>272</v>
      </c>
      <c r="C9" s="23">
        <f t="shared" si="0"/>
        <v>6742.819888</v>
      </c>
      <c r="D9" s="24">
        <f t="shared" si="1"/>
        <v>3371.4099440000005</v>
      </c>
      <c r="E9" s="25">
        <f t="shared" si="2"/>
        <v>1348.5639775999998</v>
      </c>
      <c r="F9" s="34">
        <v>100</v>
      </c>
      <c r="G9" s="34">
        <v>50</v>
      </c>
      <c r="H9" s="23">
        <f t="shared" si="3"/>
        <v>11612.7938096</v>
      </c>
      <c r="I9" s="23">
        <f t="shared" si="4"/>
        <v>2206.430823824</v>
      </c>
      <c r="J9" s="26">
        <v>910</v>
      </c>
      <c r="K9" s="27">
        <v>1000</v>
      </c>
      <c r="L9" s="28">
        <v>750</v>
      </c>
      <c r="M9" s="29"/>
      <c r="N9" s="30"/>
      <c r="O9" s="31">
        <f t="shared" si="5"/>
        <v>12066.362985775999</v>
      </c>
    </row>
    <row r="10" spans="1:16" ht="15.75" customHeight="1" thickBot="1">
      <c r="A10" s="35" t="s">
        <v>9</v>
      </c>
      <c r="B10" s="36">
        <v>181</v>
      </c>
      <c r="C10" s="23">
        <f t="shared" si="0"/>
        <v>4486.9499989999995</v>
      </c>
      <c r="D10" s="24">
        <f t="shared" si="1"/>
        <v>2243.4749994999997</v>
      </c>
      <c r="E10" s="25">
        <f t="shared" si="2"/>
        <v>897.3899997999999</v>
      </c>
      <c r="F10" s="37"/>
      <c r="G10" s="37"/>
      <c r="H10" s="23">
        <f t="shared" si="3"/>
        <v>7627.8149982999985</v>
      </c>
      <c r="I10" s="23">
        <f t="shared" si="4"/>
        <v>1449.2848496769998</v>
      </c>
      <c r="J10" s="26">
        <v>910</v>
      </c>
      <c r="K10" s="27">
        <v>1000</v>
      </c>
      <c r="L10" s="28">
        <v>750</v>
      </c>
      <c r="M10" s="29"/>
      <c r="N10" s="30">
        <v>881.47</v>
      </c>
      <c r="O10" s="31">
        <f t="shared" si="5"/>
        <v>9720.000148622998</v>
      </c>
      <c r="P10" s="81"/>
    </row>
    <row r="11" spans="1:16" ht="15.75" customHeight="1" thickBot="1">
      <c r="A11" s="32" t="s">
        <v>10</v>
      </c>
      <c r="B11" s="33">
        <v>185</v>
      </c>
      <c r="C11" s="23">
        <f t="shared" si="0"/>
        <v>4586.109115</v>
      </c>
      <c r="D11" s="24">
        <f t="shared" si="1"/>
        <v>2293.0545575</v>
      </c>
      <c r="E11" s="25">
        <f t="shared" si="2"/>
        <v>917.221823</v>
      </c>
      <c r="F11" s="34"/>
      <c r="G11" s="34"/>
      <c r="H11" s="23">
        <f t="shared" si="3"/>
        <v>7796.385495500001</v>
      </c>
      <c r="I11" s="23">
        <f t="shared" si="4"/>
        <v>1481.313244145</v>
      </c>
      <c r="J11" s="26">
        <v>910</v>
      </c>
      <c r="K11" s="27">
        <v>1000</v>
      </c>
      <c r="L11" s="28">
        <v>750</v>
      </c>
      <c r="M11" s="29"/>
      <c r="N11" s="30">
        <v>744.93</v>
      </c>
      <c r="O11" s="31">
        <f t="shared" si="5"/>
        <v>9720.002251355001</v>
      </c>
      <c r="P11" s="81"/>
    </row>
    <row r="12" spans="1:15" ht="15.75" customHeight="1" thickBot="1">
      <c r="A12" s="35" t="s">
        <v>33</v>
      </c>
      <c r="B12" s="36">
        <v>181</v>
      </c>
      <c r="C12" s="23">
        <f t="shared" si="0"/>
        <v>4486.9499989999995</v>
      </c>
      <c r="D12" s="24">
        <f t="shared" si="1"/>
        <v>2243.4749994999997</v>
      </c>
      <c r="E12" s="25">
        <f t="shared" si="2"/>
        <v>897.3899997999999</v>
      </c>
      <c r="F12" s="37"/>
      <c r="G12" s="37"/>
      <c r="H12" s="23">
        <f t="shared" si="3"/>
        <v>7627.8149982999985</v>
      </c>
      <c r="I12" s="23">
        <f t="shared" si="4"/>
        <v>1449.2848496769998</v>
      </c>
      <c r="J12" s="26">
        <v>910</v>
      </c>
      <c r="K12" s="27">
        <v>1000</v>
      </c>
      <c r="L12" s="28">
        <v>750</v>
      </c>
      <c r="M12" s="29"/>
      <c r="N12" s="30">
        <v>881.47</v>
      </c>
      <c r="O12" s="31">
        <f t="shared" si="5"/>
        <v>9720.000148622998</v>
      </c>
    </row>
    <row r="13" spans="1:15" ht="15.75" customHeight="1" thickBot="1">
      <c r="A13" s="32" t="s">
        <v>11</v>
      </c>
      <c r="B13" s="33">
        <v>181</v>
      </c>
      <c r="C13" s="38">
        <f t="shared" si="0"/>
        <v>4486.9499989999995</v>
      </c>
      <c r="D13" s="38">
        <f t="shared" si="1"/>
        <v>2243.4749994999997</v>
      </c>
      <c r="E13" s="34">
        <f t="shared" si="2"/>
        <v>897.3899997999999</v>
      </c>
      <c r="F13" s="34"/>
      <c r="G13" s="34"/>
      <c r="H13" s="38">
        <f t="shared" si="3"/>
        <v>7627.8149982999985</v>
      </c>
      <c r="I13" s="38">
        <f t="shared" si="4"/>
        <v>1449.2848496769998</v>
      </c>
      <c r="J13" s="34">
        <v>910</v>
      </c>
      <c r="K13" s="39">
        <v>1000</v>
      </c>
      <c r="L13" s="28">
        <v>750</v>
      </c>
      <c r="M13" s="28"/>
      <c r="N13" s="38">
        <v>881.47</v>
      </c>
      <c r="O13" s="31">
        <f t="shared" si="5"/>
        <v>9720.000148622998</v>
      </c>
    </row>
    <row r="14" spans="1:15" ht="15.75" customHeight="1" thickBot="1">
      <c r="A14" s="88" t="s">
        <v>15</v>
      </c>
      <c r="B14" s="89"/>
      <c r="C14" s="40"/>
      <c r="D14" s="40"/>
      <c r="E14" s="41"/>
      <c r="F14" s="40"/>
      <c r="G14" s="40"/>
      <c r="H14" s="40"/>
      <c r="I14" s="42"/>
      <c r="J14" s="42"/>
      <c r="K14" s="42"/>
      <c r="L14" s="42"/>
      <c r="M14" s="42"/>
      <c r="N14" s="42"/>
      <c r="O14" s="42"/>
    </row>
    <row r="15" spans="1:15" ht="15.75" customHeight="1">
      <c r="A15" s="43" t="s">
        <v>2</v>
      </c>
      <c r="B15" s="15" t="s">
        <v>1</v>
      </c>
      <c r="C15" s="1" t="s">
        <v>3</v>
      </c>
      <c r="D15" s="16" t="s">
        <v>46</v>
      </c>
      <c r="E15" s="1" t="s">
        <v>38</v>
      </c>
      <c r="F15" s="1" t="s">
        <v>4</v>
      </c>
      <c r="G15" s="1" t="s">
        <v>42</v>
      </c>
      <c r="H15" s="1" t="s">
        <v>5</v>
      </c>
      <c r="I15" s="17">
        <v>0.19</v>
      </c>
      <c r="J15" s="1" t="s">
        <v>40</v>
      </c>
      <c r="K15" s="1" t="s">
        <v>52</v>
      </c>
      <c r="L15" s="18" t="s">
        <v>53</v>
      </c>
      <c r="M15" s="79" t="s">
        <v>54</v>
      </c>
      <c r="N15" s="16" t="s">
        <v>55</v>
      </c>
      <c r="O15" s="1" t="s">
        <v>36</v>
      </c>
    </row>
    <row r="16" spans="1:15" ht="15.75" customHeight="1" thickBot="1">
      <c r="A16" s="19"/>
      <c r="B16" s="20" t="s">
        <v>12</v>
      </c>
      <c r="C16" s="2" t="s">
        <v>64</v>
      </c>
      <c r="D16" s="2" t="s">
        <v>44</v>
      </c>
      <c r="E16" s="2" t="s">
        <v>39</v>
      </c>
      <c r="F16" s="2" t="s">
        <v>13</v>
      </c>
      <c r="G16" s="2" t="s">
        <v>43</v>
      </c>
      <c r="H16" s="2" t="s">
        <v>34</v>
      </c>
      <c r="I16" s="2" t="s">
        <v>35</v>
      </c>
      <c r="J16" s="2" t="s">
        <v>45</v>
      </c>
      <c r="K16" s="2" t="s">
        <v>62</v>
      </c>
      <c r="L16" s="67" t="s">
        <v>61</v>
      </c>
      <c r="M16" s="20" t="s">
        <v>63</v>
      </c>
      <c r="N16" s="2" t="s">
        <v>60</v>
      </c>
      <c r="O16" s="2" t="s">
        <v>37</v>
      </c>
    </row>
    <row r="17" spans="1:15" ht="15.75" customHeight="1" thickBot="1">
      <c r="A17" s="44" t="s">
        <v>0</v>
      </c>
      <c r="B17" s="45">
        <v>367</v>
      </c>
      <c r="C17" s="23">
        <f>(B17*$I$2)</f>
        <v>9097.848893</v>
      </c>
      <c r="D17" s="24">
        <f>(C17*50/100)</f>
        <v>4548.9244465</v>
      </c>
      <c r="E17" s="25">
        <f>(C17*20/100)</f>
        <v>1819.5697786</v>
      </c>
      <c r="F17" s="46">
        <v>150</v>
      </c>
      <c r="G17" s="34"/>
      <c r="H17" s="23">
        <f>(C17+D17+E17+F17+G17)</f>
        <v>15616.3431181</v>
      </c>
      <c r="I17" s="23">
        <f>(H17*19/100)</f>
        <v>2967.1051924389994</v>
      </c>
      <c r="J17" s="26">
        <v>910</v>
      </c>
      <c r="K17" s="27">
        <v>1000</v>
      </c>
      <c r="L17" s="28">
        <v>750</v>
      </c>
      <c r="M17" s="29"/>
      <c r="N17" s="30"/>
      <c r="O17" s="31">
        <f>(H17-I17+J17+K17+L17+N17+M17)</f>
        <v>15309.237925661</v>
      </c>
    </row>
    <row r="18" spans="1:15" ht="15.75" customHeight="1" thickBot="1">
      <c r="A18" s="47" t="s">
        <v>11</v>
      </c>
      <c r="B18" s="48">
        <v>224</v>
      </c>
      <c r="C18" s="23">
        <f>(B18*$I$2)</f>
        <v>5552.9104959999995</v>
      </c>
      <c r="D18" s="24">
        <f>(C18*50/100)</f>
        <v>2776.4552479999998</v>
      </c>
      <c r="E18" s="25">
        <f>(C18*20/100)</f>
        <v>1110.5820992</v>
      </c>
      <c r="F18" s="49"/>
      <c r="G18" s="50"/>
      <c r="H18" s="23">
        <f>(C18+D18+E18+F18+G18)</f>
        <v>9439.9478432</v>
      </c>
      <c r="I18" s="23">
        <f>(H18*19/100)</f>
        <v>1793.590090208</v>
      </c>
      <c r="J18" s="26">
        <v>910</v>
      </c>
      <c r="K18" s="27">
        <v>1000</v>
      </c>
      <c r="L18" s="28">
        <v>750</v>
      </c>
      <c r="M18" s="29"/>
      <c r="N18" s="30"/>
      <c r="O18" s="31">
        <f>(H18-I18+J18+K18+L18+N18+M18)</f>
        <v>10306.357752992</v>
      </c>
    </row>
    <row r="19" spans="1:15" ht="15.75" customHeight="1" thickBot="1">
      <c r="A19" s="35" t="s">
        <v>16</v>
      </c>
      <c r="B19" s="51">
        <v>224</v>
      </c>
      <c r="C19" s="23">
        <f>(B19*$I$2)</f>
        <v>5552.9104959999995</v>
      </c>
      <c r="D19" s="24">
        <f>(C19*50/100)</f>
        <v>2776.4552479999998</v>
      </c>
      <c r="E19" s="25">
        <f>(C19*20/100)</f>
        <v>1110.5820992</v>
      </c>
      <c r="F19" s="52"/>
      <c r="G19" s="37"/>
      <c r="H19" s="23">
        <f>(C19+D19+E19+F19+G19)</f>
        <v>9439.9478432</v>
      </c>
      <c r="I19" s="23">
        <f>(H19*19/100)</f>
        <v>1793.590090208</v>
      </c>
      <c r="J19" s="26">
        <v>910</v>
      </c>
      <c r="K19" s="27">
        <v>1000</v>
      </c>
      <c r="L19" s="28">
        <v>750</v>
      </c>
      <c r="M19" s="29"/>
      <c r="N19" s="30"/>
      <c r="O19" s="31">
        <f>(H19-I19+J19+K19+L19+N19+M19)</f>
        <v>10306.357752992</v>
      </c>
    </row>
    <row r="20" spans="1:15" ht="15.75" customHeight="1" thickBot="1">
      <c r="A20" s="32" t="s">
        <v>17</v>
      </c>
      <c r="B20" s="45">
        <v>224</v>
      </c>
      <c r="C20" s="23">
        <f>(B20*$I$2)</f>
        <v>5552.9104959999995</v>
      </c>
      <c r="D20" s="24">
        <f>(C20*50/100)</f>
        <v>2776.4552479999998</v>
      </c>
      <c r="E20" s="25">
        <f>(C20*20/100)</f>
        <v>1110.5820992</v>
      </c>
      <c r="F20" s="53"/>
      <c r="G20" s="34"/>
      <c r="H20" s="23">
        <f>(C20+D20+E20+F20+G20)</f>
        <v>9439.9478432</v>
      </c>
      <c r="I20" s="23">
        <f>(H20*19/100)</f>
        <v>1793.590090208</v>
      </c>
      <c r="J20" s="26">
        <v>910</v>
      </c>
      <c r="K20" s="27">
        <v>1000</v>
      </c>
      <c r="L20" s="28">
        <v>750</v>
      </c>
      <c r="M20" s="29"/>
      <c r="N20" s="30"/>
      <c r="O20" s="31">
        <f>(H20-I20+J20+K20+L20+N20+M20)</f>
        <v>10306.357752992</v>
      </c>
    </row>
    <row r="21" spans="1:15" ht="15.75" customHeight="1" thickBot="1">
      <c r="A21" s="35" t="s">
        <v>18</v>
      </c>
      <c r="B21" s="48">
        <v>220</v>
      </c>
      <c r="C21" s="38">
        <f>(B21*$I$2)</f>
        <v>5453.75138</v>
      </c>
      <c r="D21" s="38">
        <f>(C21*50/100)</f>
        <v>2726.8756899999994</v>
      </c>
      <c r="E21" s="25">
        <f>(C21*20/100)</f>
        <v>1090.750276</v>
      </c>
      <c r="F21" s="49"/>
      <c r="G21" s="34"/>
      <c r="H21" s="38">
        <f>(C21+D21+E21+F21+G21)</f>
        <v>9271.377346</v>
      </c>
      <c r="I21" s="38">
        <f>(H21*19/100)</f>
        <v>1761.56169574</v>
      </c>
      <c r="J21" s="34">
        <v>910</v>
      </c>
      <c r="K21" s="39">
        <v>1000</v>
      </c>
      <c r="L21" s="28">
        <v>750</v>
      </c>
      <c r="M21" s="28">
        <f>(10*$I$2)</f>
        <v>247.89779</v>
      </c>
      <c r="N21" s="38"/>
      <c r="O21" s="31">
        <f>(H21-I21+J21+K21+L21+N21+M21)</f>
        <v>10417.713440259999</v>
      </c>
    </row>
    <row r="22" spans="1:15" ht="15.75" customHeight="1" thickBot="1">
      <c r="A22" s="88" t="s">
        <v>19</v>
      </c>
      <c r="B22" s="89"/>
      <c r="C22" s="42"/>
      <c r="D22" s="42"/>
      <c r="E22" s="42"/>
      <c r="F22" s="42"/>
      <c r="G22" s="54"/>
      <c r="H22" s="55"/>
      <c r="I22" s="54"/>
      <c r="J22" s="42"/>
      <c r="K22" s="42"/>
      <c r="L22" s="54"/>
      <c r="M22" s="54"/>
      <c r="N22" s="54"/>
      <c r="O22" s="54"/>
    </row>
    <row r="23" spans="1:15" ht="15.75" customHeight="1">
      <c r="A23" s="14" t="s">
        <v>2</v>
      </c>
      <c r="B23" s="15" t="s">
        <v>1</v>
      </c>
      <c r="C23" s="1" t="s">
        <v>3</v>
      </c>
      <c r="D23" s="16" t="s">
        <v>46</v>
      </c>
      <c r="E23" s="1" t="s">
        <v>38</v>
      </c>
      <c r="F23" s="1" t="s">
        <v>4</v>
      </c>
      <c r="G23" s="1" t="s">
        <v>42</v>
      </c>
      <c r="H23" s="1" t="s">
        <v>5</v>
      </c>
      <c r="I23" s="17">
        <v>0.19</v>
      </c>
      <c r="J23" s="56" t="s">
        <v>40</v>
      </c>
      <c r="K23" s="1" t="s">
        <v>52</v>
      </c>
      <c r="L23" s="18" t="s">
        <v>53</v>
      </c>
      <c r="M23" s="79" t="s">
        <v>54</v>
      </c>
      <c r="N23" s="16" t="s">
        <v>55</v>
      </c>
      <c r="O23" s="1" t="s">
        <v>36</v>
      </c>
    </row>
    <row r="24" spans="1:15" ht="15.75" customHeight="1" thickBot="1">
      <c r="A24" s="19"/>
      <c r="B24" s="20" t="s">
        <v>12</v>
      </c>
      <c r="C24" s="2" t="s">
        <v>64</v>
      </c>
      <c r="D24" s="2" t="s">
        <v>44</v>
      </c>
      <c r="E24" s="2" t="s">
        <v>39</v>
      </c>
      <c r="F24" s="2" t="s">
        <v>13</v>
      </c>
      <c r="G24" s="2" t="s">
        <v>43</v>
      </c>
      <c r="H24" s="2" t="s">
        <v>34</v>
      </c>
      <c r="I24" s="2" t="s">
        <v>35</v>
      </c>
      <c r="J24" s="57" t="s">
        <v>45</v>
      </c>
      <c r="K24" s="2" t="s">
        <v>62</v>
      </c>
      <c r="L24" s="67" t="s">
        <v>61</v>
      </c>
      <c r="M24" s="20" t="s">
        <v>63</v>
      </c>
      <c r="N24" s="2" t="s">
        <v>60</v>
      </c>
      <c r="O24" s="2" t="s">
        <v>37</v>
      </c>
    </row>
    <row r="25" spans="1:15" ht="15.75" customHeight="1" thickBot="1">
      <c r="A25" s="35" t="s">
        <v>20</v>
      </c>
      <c r="B25" s="58">
        <v>348</v>
      </c>
      <c r="C25" s="23">
        <f aca="true" t="shared" si="6" ref="C25:C36">(B25*$I$2)</f>
        <v>8626.843092</v>
      </c>
      <c r="D25" s="24">
        <f aca="true" t="shared" si="7" ref="D25:D35">(C25*50/100)</f>
        <v>4313.421546</v>
      </c>
      <c r="E25" s="25">
        <f>(C25*20/100)</f>
        <v>1725.3686183999996</v>
      </c>
      <c r="F25" s="26">
        <v>150</v>
      </c>
      <c r="G25" s="26">
        <v>250</v>
      </c>
      <c r="H25" s="23">
        <f aca="true" t="shared" si="8" ref="H25:H35">(C25+D25+E25+F25+G25)</f>
        <v>15065.633256399999</v>
      </c>
      <c r="I25" s="23">
        <f aca="true" t="shared" si="9" ref="I25:I35">(H25*19/100)</f>
        <v>2862.4703187159994</v>
      </c>
      <c r="J25" s="59">
        <v>910</v>
      </c>
      <c r="K25" s="27">
        <v>1000</v>
      </c>
      <c r="L25" s="28">
        <v>750</v>
      </c>
      <c r="M25" s="29"/>
      <c r="N25" s="30"/>
      <c r="O25" s="31">
        <f>(H25-I25+J25+K25+L25+N25+M25)</f>
        <v>14863.162937684</v>
      </c>
    </row>
    <row r="26" spans="1:15" ht="15.75" customHeight="1" thickBot="1">
      <c r="A26" s="32" t="s">
        <v>21</v>
      </c>
      <c r="B26" s="60">
        <v>332</v>
      </c>
      <c r="C26" s="23">
        <f t="shared" si="6"/>
        <v>8230.206628</v>
      </c>
      <c r="D26" s="24">
        <f t="shared" si="7"/>
        <v>4115.103314</v>
      </c>
      <c r="E26" s="25">
        <f aca="true" t="shared" si="10" ref="E26:E35">(C26*20/100)</f>
        <v>1646.0413256</v>
      </c>
      <c r="F26" s="34">
        <v>150</v>
      </c>
      <c r="G26" s="34">
        <v>200</v>
      </c>
      <c r="H26" s="23">
        <f t="shared" si="8"/>
        <v>14341.3512676</v>
      </c>
      <c r="I26" s="23">
        <f t="shared" si="9"/>
        <v>2724.856740844</v>
      </c>
      <c r="J26" s="59">
        <v>910</v>
      </c>
      <c r="K26" s="27">
        <v>1000</v>
      </c>
      <c r="L26" s="28">
        <v>750</v>
      </c>
      <c r="M26" s="29"/>
      <c r="N26" s="30"/>
      <c r="O26" s="31">
        <f aca="true" t="shared" si="11" ref="O26:O35">(H26-I26+J26+K26+L26+N26+M26)</f>
        <v>14276.494526756</v>
      </c>
    </row>
    <row r="27" spans="1:15" ht="15.75" customHeight="1" thickBot="1">
      <c r="A27" s="35" t="s">
        <v>22</v>
      </c>
      <c r="B27" s="58">
        <v>295</v>
      </c>
      <c r="C27" s="23">
        <f t="shared" si="6"/>
        <v>7312.984805</v>
      </c>
      <c r="D27" s="24">
        <f t="shared" si="7"/>
        <v>3656.4924025000005</v>
      </c>
      <c r="E27" s="25">
        <f t="shared" si="10"/>
        <v>1462.596961</v>
      </c>
      <c r="F27" s="37">
        <v>150</v>
      </c>
      <c r="G27" s="37">
        <v>200</v>
      </c>
      <c r="H27" s="23">
        <f t="shared" si="8"/>
        <v>12782.0741685</v>
      </c>
      <c r="I27" s="23">
        <f t="shared" si="9"/>
        <v>2428.5940920149997</v>
      </c>
      <c r="J27" s="59">
        <v>910</v>
      </c>
      <c r="K27" s="27">
        <v>1000</v>
      </c>
      <c r="L27" s="28">
        <v>750</v>
      </c>
      <c r="M27" s="29"/>
      <c r="N27" s="30"/>
      <c r="O27" s="31">
        <f t="shared" si="11"/>
        <v>13013.480076485</v>
      </c>
    </row>
    <row r="28" spans="1:15" ht="15.75" customHeight="1" thickBot="1">
      <c r="A28" s="32" t="s">
        <v>23</v>
      </c>
      <c r="B28" s="60">
        <v>290</v>
      </c>
      <c r="C28" s="23">
        <f t="shared" si="6"/>
        <v>7189.03591</v>
      </c>
      <c r="D28" s="24">
        <f t="shared" si="7"/>
        <v>3594.5179550000003</v>
      </c>
      <c r="E28" s="25">
        <f t="shared" si="10"/>
        <v>1437.807182</v>
      </c>
      <c r="F28" s="34">
        <v>100</v>
      </c>
      <c r="G28" s="34">
        <v>180</v>
      </c>
      <c r="H28" s="23">
        <f t="shared" si="8"/>
        <v>12501.361047</v>
      </c>
      <c r="I28" s="23">
        <f t="shared" si="9"/>
        <v>2375.25859893</v>
      </c>
      <c r="J28" s="59">
        <v>910</v>
      </c>
      <c r="K28" s="27">
        <v>1000</v>
      </c>
      <c r="L28" s="28">
        <v>750</v>
      </c>
      <c r="M28" s="29"/>
      <c r="N28" s="30"/>
      <c r="O28" s="31">
        <f t="shared" si="11"/>
        <v>12786.10244807</v>
      </c>
    </row>
    <row r="29" spans="1:15" ht="15.75" customHeight="1" thickBot="1">
      <c r="A29" s="35" t="s">
        <v>24</v>
      </c>
      <c r="B29" s="58">
        <v>259</v>
      </c>
      <c r="C29" s="23">
        <f t="shared" si="6"/>
        <v>6420.552761</v>
      </c>
      <c r="D29" s="24">
        <f t="shared" si="7"/>
        <v>3210.2763805</v>
      </c>
      <c r="E29" s="25">
        <f t="shared" si="10"/>
        <v>1284.1105522</v>
      </c>
      <c r="F29" s="37">
        <v>100</v>
      </c>
      <c r="G29" s="37">
        <v>180</v>
      </c>
      <c r="H29" s="23">
        <f t="shared" si="8"/>
        <v>11194.9396937</v>
      </c>
      <c r="I29" s="23">
        <f t="shared" si="9"/>
        <v>2127.038541803</v>
      </c>
      <c r="J29" s="59">
        <v>910</v>
      </c>
      <c r="K29" s="27">
        <v>1000</v>
      </c>
      <c r="L29" s="28">
        <v>750</v>
      </c>
      <c r="M29" s="29"/>
      <c r="N29" s="30"/>
      <c r="O29" s="31">
        <f t="shared" si="11"/>
        <v>11727.901151897</v>
      </c>
    </row>
    <row r="30" spans="1:15" ht="15.75" customHeight="1" thickBot="1">
      <c r="A30" s="21" t="s">
        <v>25</v>
      </c>
      <c r="B30" s="61">
        <v>242</v>
      </c>
      <c r="C30" s="23">
        <f t="shared" si="6"/>
        <v>5999.126518</v>
      </c>
      <c r="D30" s="24">
        <f t="shared" si="7"/>
        <v>2999.563259</v>
      </c>
      <c r="E30" s="25">
        <f t="shared" si="10"/>
        <v>1199.8253036</v>
      </c>
      <c r="F30" s="26">
        <v>100</v>
      </c>
      <c r="G30" s="26">
        <v>180</v>
      </c>
      <c r="H30" s="23">
        <f t="shared" si="8"/>
        <v>10478.5150806</v>
      </c>
      <c r="I30" s="23">
        <f t="shared" si="9"/>
        <v>1990.917865314</v>
      </c>
      <c r="J30" s="59">
        <v>910</v>
      </c>
      <c r="K30" s="27">
        <v>1000</v>
      </c>
      <c r="L30" s="28">
        <v>750</v>
      </c>
      <c r="M30" s="29"/>
      <c r="N30" s="30"/>
      <c r="O30" s="31">
        <f t="shared" si="11"/>
        <v>11147.597215286</v>
      </c>
    </row>
    <row r="31" spans="1:15" ht="15.75" customHeight="1" thickBot="1">
      <c r="A31" s="32" t="s">
        <v>26</v>
      </c>
      <c r="B31" s="60">
        <v>212</v>
      </c>
      <c r="C31" s="23">
        <f t="shared" si="6"/>
        <v>5255.433148</v>
      </c>
      <c r="D31" s="24">
        <f t="shared" si="7"/>
        <v>2627.716574</v>
      </c>
      <c r="E31" s="25">
        <f t="shared" si="10"/>
        <v>1051.0866296</v>
      </c>
      <c r="F31" s="34">
        <v>80</v>
      </c>
      <c r="G31" s="34">
        <v>90</v>
      </c>
      <c r="H31" s="23">
        <f t="shared" si="8"/>
        <v>9104.2363516</v>
      </c>
      <c r="I31" s="23">
        <f t="shared" si="9"/>
        <v>1729.8049068040002</v>
      </c>
      <c r="J31" s="59">
        <v>910</v>
      </c>
      <c r="K31" s="27">
        <v>1000</v>
      </c>
      <c r="L31" s="28">
        <v>750</v>
      </c>
      <c r="M31" s="29"/>
      <c r="N31" s="30"/>
      <c r="O31" s="31">
        <f t="shared" si="11"/>
        <v>10034.431444796</v>
      </c>
    </row>
    <row r="32" spans="1:16" ht="15.75" customHeight="1" thickBot="1">
      <c r="A32" s="32" t="s">
        <v>48</v>
      </c>
      <c r="B32" s="33">
        <v>167</v>
      </c>
      <c r="C32" s="23">
        <f t="shared" si="6"/>
        <v>4139.893093</v>
      </c>
      <c r="D32" s="24">
        <f t="shared" si="7"/>
        <v>2069.9465465</v>
      </c>
      <c r="E32" s="25">
        <f t="shared" si="10"/>
        <v>827.9786185999999</v>
      </c>
      <c r="F32" s="53">
        <v>80</v>
      </c>
      <c r="G32" s="34">
        <v>90</v>
      </c>
      <c r="H32" s="23">
        <f t="shared" si="8"/>
        <v>7207.8182581</v>
      </c>
      <c r="I32" s="23">
        <f t="shared" si="9"/>
        <v>1369.4854690389998</v>
      </c>
      <c r="J32" s="59">
        <v>910</v>
      </c>
      <c r="K32" s="27">
        <v>1000</v>
      </c>
      <c r="L32" s="28">
        <v>750</v>
      </c>
      <c r="M32" s="29"/>
      <c r="N32" s="30">
        <v>469.85</v>
      </c>
      <c r="O32" s="31">
        <f t="shared" si="11"/>
        <v>8968.182789061</v>
      </c>
      <c r="P32" s="81"/>
    </row>
    <row r="33" spans="1:16" ht="15.75" customHeight="1" thickBot="1">
      <c r="A33" s="32" t="s">
        <v>18</v>
      </c>
      <c r="B33" s="33">
        <v>163</v>
      </c>
      <c r="C33" s="23">
        <f t="shared" si="6"/>
        <v>4040.733977</v>
      </c>
      <c r="D33" s="24">
        <f t="shared" si="7"/>
        <v>2020.3669885</v>
      </c>
      <c r="E33" s="25">
        <f t="shared" si="10"/>
        <v>808.1467954</v>
      </c>
      <c r="F33" s="53"/>
      <c r="G33" s="34"/>
      <c r="H33" s="23">
        <f t="shared" si="8"/>
        <v>6869.2477609</v>
      </c>
      <c r="I33" s="23">
        <f t="shared" si="9"/>
        <v>1305.157074571</v>
      </c>
      <c r="J33" s="59">
        <v>910</v>
      </c>
      <c r="K33" s="27">
        <v>1000</v>
      </c>
      <c r="L33" s="28">
        <v>750</v>
      </c>
      <c r="M33" s="28">
        <f>(10*$I$2)</f>
        <v>247.89779</v>
      </c>
      <c r="N33" s="30">
        <v>281.01</v>
      </c>
      <c r="O33" s="31">
        <f>(H33-I33+J33+K33+L33+N33+M33)</f>
        <v>8752.998476329001</v>
      </c>
      <c r="P33" s="81"/>
    </row>
    <row r="34" spans="1:16" ht="15.75" customHeight="1" thickBot="1">
      <c r="A34" s="32" t="s">
        <v>49</v>
      </c>
      <c r="B34" s="33">
        <v>172</v>
      </c>
      <c r="C34" s="23">
        <f t="shared" si="6"/>
        <v>4263.841988</v>
      </c>
      <c r="D34" s="24">
        <f t="shared" si="7"/>
        <v>2131.920994</v>
      </c>
      <c r="E34" s="25">
        <f t="shared" si="10"/>
        <v>852.7683976000001</v>
      </c>
      <c r="F34" s="62"/>
      <c r="G34" s="34"/>
      <c r="H34" s="23">
        <f t="shared" si="8"/>
        <v>7248.5313796</v>
      </c>
      <c r="I34" s="23">
        <f t="shared" si="9"/>
        <v>1377.2209621240002</v>
      </c>
      <c r="J34" s="59">
        <v>910</v>
      </c>
      <c r="K34" s="27">
        <v>1000</v>
      </c>
      <c r="L34" s="28">
        <v>750</v>
      </c>
      <c r="M34" s="29"/>
      <c r="N34" s="30">
        <v>705.39</v>
      </c>
      <c r="O34" s="31">
        <f t="shared" si="11"/>
        <v>9236.700417476</v>
      </c>
      <c r="P34" s="81"/>
    </row>
    <row r="35" spans="1:16" ht="15.75" customHeight="1" thickBot="1">
      <c r="A35" s="63" t="s">
        <v>50</v>
      </c>
      <c r="B35" s="64">
        <v>144</v>
      </c>
      <c r="C35" s="23">
        <f t="shared" si="6"/>
        <v>3569.728176</v>
      </c>
      <c r="D35" s="38">
        <f t="shared" si="7"/>
        <v>1784.864088</v>
      </c>
      <c r="E35" s="25">
        <f t="shared" si="10"/>
        <v>713.9456352</v>
      </c>
      <c r="F35" s="49"/>
      <c r="G35" s="50"/>
      <c r="H35" s="38">
        <f t="shared" si="8"/>
        <v>6068.5378992</v>
      </c>
      <c r="I35" s="38">
        <f t="shared" si="9"/>
        <v>1153.022200848</v>
      </c>
      <c r="J35" s="59">
        <v>910</v>
      </c>
      <c r="K35" s="27">
        <v>1000</v>
      </c>
      <c r="L35" s="28">
        <v>750</v>
      </c>
      <c r="M35" s="28"/>
      <c r="N35" s="38">
        <v>167.52</v>
      </c>
      <c r="O35" s="31">
        <f t="shared" si="11"/>
        <v>7743.035698352</v>
      </c>
      <c r="P35" s="81"/>
    </row>
    <row r="36" spans="1:15" ht="15.75" customHeight="1" thickBot="1">
      <c r="A36" s="70" t="s">
        <v>58</v>
      </c>
      <c r="B36" s="71">
        <v>12.1</v>
      </c>
      <c r="C36" s="38">
        <f t="shared" si="6"/>
        <v>299.95632589999997</v>
      </c>
      <c r="D36" s="75">
        <f>C36*50/100</f>
        <v>149.97816294999998</v>
      </c>
      <c r="E36" s="78">
        <f>C36*20/100</f>
        <v>59.99126517999999</v>
      </c>
      <c r="F36" s="72"/>
      <c r="G36" s="73"/>
      <c r="H36" s="75">
        <f>C36+D36+E36+F36+G36</f>
        <v>509.92575402999995</v>
      </c>
      <c r="I36" s="75">
        <f>H36*19/100</f>
        <v>96.88589326569999</v>
      </c>
      <c r="J36" s="74">
        <f>(J35/181)*$B$36</f>
        <v>60.834254143646405</v>
      </c>
      <c r="K36" s="75">
        <f>(K35/181)*$B$36</f>
        <v>66.85082872928177</v>
      </c>
      <c r="L36" s="75">
        <f>(L35/181)*$B$36</f>
        <v>50.13812154696133</v>
      </c>
      <c r="M36" s="76"/>
      <c r="N36" s="75"/>
      <c r="O36" s="77"/>
    </row>
    <row r="37" spans="1:15" ht="15.75" customHeight="1" thickBot="1">
      <c r="A37" s="83" t="s">
        <v>27</v>
      </c>
      <c r="B37" s="84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5.75" customHeight="1">
      <c r="A38" s="14" t="s">
        <v>2</v>
      </c>
      <c r="B38" s="15" t="s">
        <v>1</v>
      </c>
      <c r="C38" s="1" t="s">
        <v>3</v>
      </c>
      <c r="D38" s="16" t="s">
        <v>46</v>
      </c>
      <c r="E38" s="1" t="s">
        <v>38</v>
      </c>
      <c r="F38" s="1" t="s">
        <v>4</v>
      </c>
      <c r="G38" s="1" t="s">
        <v>42</v>
      </c>
      <c r="H38" s="1" t="s">
        <v>5</v>
      </c>
      <c r="I38" s="17">
        <v>0.19</v>
      </c>
      <c r="J38" s="1" t="s">
        <v>40</v>
      </c>
      <c r="K38" s="1" t="s">
        <v>52</v>
      </c>
      <c r="L38" s="18" t="s">
        <v>53</v>
      </c>
      <c r="M38" s="79" t="s">
        <v>54</v>
      </c>
      <c r="N38" s="16" t="s">
        <v>55</v>
      </c>
      <c r="O38" s="1" t="s">
        <v>36</v>
      </c>
    </row>
    <row r="39" spans="1:15" ht="15.75" customHeight="1" thickBot="1">
      <c r="A39" s="19"/>
      <c r="B39" s="20" t="s">
        <v>12</v>
      </c>
      <c r="C39" s="2" t="s">
        <v>64</v>
      </c>
      <c r="D39" s="2" t="s">
        <v>44</v>
      </c>
      <c r="E39" s="2" t="s">
        <v>39</v>
      </c>
      <c r="F39" s="2" t="s">
        <v>13</v>
      </c>
      <c r="G39" s="2" t="s">
        <v>43</v>
      </c>
      <c r="H39" s="2" t="s">
        <v>34</v>
      </c>
      <c r="I39" s="2" t="s">
        <v>35</v>
      </c>
      <c r="J39" s="2" t="s">
        <v>45</v>
      </c>
      <c r="K39" s="2" t="s">
        <v>62</v>
      </c>
      <c r="L39" s="67" t="s">
        <v>61</v>
      </c>
      <c r="M39" s="20" t="s">
        <v>63</v>
      </c>
      <c r="N39" s="2" t="s">
        <v>60</v>
      </c>
      <c r="O39" s="2" t="s">
        <v>37</v>
      </c>
    </row>
    <row r="40" spans="1:15" ht="15.75" customHeight="1" thickBot="1">
      <c r="A40" s="35" t="s">
        <v>31</v>
      </c>
      <c r="B40" s="36">
        <v>390</v>
      </c>
      <c r="C40" s="23">
        <f aca="true" t="shared" si="12" ref="C40:C46">(B40*$I$2)</f>
        <v>9668.01381</v>
      </c>
      <c r="D40" s="24">
        <f aca="true" t="shared" si="13" ref="D40:D45">(C40*50/100)</f>
        <v>4834.006905</v>
      </c>
      <c r="E40" s="25">
        <f aca="true" t="shared" si="14" ref="E40:E45">(C40*20/100)</f>
        <v>1933.6027620000002</v>
      </c>
      <c r="F40" s="26">
        <v>150</v>
      </c>
      <c r="G40" s="37">
        <v>250</v>
      </c>
      <c r="H40" s="38">
        <f aca="true" t="shared" si="15" ref="H40:H45">(C40+D40+E40+F40+G40)</f>
        <v>16835.623477</v>
      </c>
      <c r="I40" s="23">
        <f aca="true" t="shared" si="16" ref="I40:I45">(H40*19/100)</f>
        <v>3198.7684606300004</v>
      </c>
      <c r="J40" s="26">
        <v>910</v>
      </c>
      <c r="K40" s="27">
        <v>1000</v>
      </c>
      <c r="L40" s="28">
        <v>750</v>
      </c>
      <c r="M40" s="29"/>
      <c r="N40" s="30"/>
      <c r="O40" s="31">
        <f aca="true" t="shared" si="17" ref="O40:O45">(H40-I40+J40+K40+L40+N40+M40)</f>
        <v>16296.85501637</v>
      </c>
    </row>
    <row r="41" spans="1:15" ht="15.75" customHeight="1" thickBot="1">
      <c r="A41" s="32" t="s">
        <v>29</v>
      </c>
      <c r="B41" s="33">
        <v>387</v>
      </c>
      <c r="C41" s="23">
        <f t="shared" si="12"/>
        <v>9593.644473</v>
      </c>
      <c r="D41" s="24">
        <f t="shared" si="13"/>
        <v>4796.8222365</v>
      </c>
      <c r="E41" s="25">
        <f t="shared" si="14"/>
        <v>1918.7288946</v>
      </c>
      <c r="F41" s="34">
        <v>150</v>
      </c>
      <c r="G41" s="34"/>
      <c r="H41" s="38">
        <f t="shared" si="15"/>
        <v>16459.1956041</v>
      </c>
      <c r="I41" s="23">
        <f t="shared" si="16"/>
        <v>3127.2471647790003</v>
      </c>
      <c r="J41" s="26">
        <v>910</v>
      </c>
      <c r="K41" s="27">
        <v>1000</v>
      </c>
      <c r="L41" s="28">
        <v>750</v>
      </c>
      <c r="M41" s="29"/>
      <c r="N41" s="30"/>
      <c r="O41" s="31">
        <f t="shared" si="17"/>
        <v>15991.948439321</v>
      </c>
    </row>
    <row r="42" spans="1:15" ht="15.75" customHeight="1" thickBot="1">
      <c r="A42" s="35" t="s">
        <v>28</v>
      </c>
      <c r="B42" s="36">
        <v>376</v>
      </c>
      <c r="C42" s="23">
        <f t="shared" si="12"/>
        <v>9320.956904</v>
      </c>
      <c r="D42" s="24">
        <f t="shared" si="13"/>
        <v>4660.478452</v>
      </c>
      <c r="E42" s="25">
        <f t="shared" si="14"/>
        <v>1864.1913808</v>
      </c>
      <c r="F42" s="37">
        <v>150</v>
      </c>
      <c r="G42" s="37">
        <v>250</v>
      </c>
      <c r="H42" s="38">
        <f t="shared" si="15"/>
        <v>16245.6267368</v>
      </c>
      <c r="I42" s="23">
        <f t="shared" si="16"/>
        <v>3086.6690799919998</v>
      </c>
      <c r="J42" s="26">
        <v>910</v>
      </c>
      <c r="K42" s="27">
        <v>1000</v>
      </c>
      <c r="L42" s="28">
        <v>750</v>
      </c>
      <c r="M42" s="29"/>
      <c r="N42" s="30"/>
      <c r="O42" s="31">
        <f t="shared" si="17"/>
        <v>15818.957656808001</v>
      </c>
    </row>
    <row r="43" spans="1:15" ht="15.75" customHeight="1" thickBot="1">
      <c r="A43" s="32" t="s">
        <v>32</v>
      </c>
      <c r="B43" s="33">
        <v>321</v>
      </c>
      <c r="C43" s="23">
        <f t="shared" si="12"/>
        <v>7957.519059</v>
      </c>
      <c r="D43" s="24">
        <f t="shared" si="13"/>
        <v>3978.7595295</v>
      </c>
      <c r="E43" s="25">
        <f t="shared" si="14"/>
        <v>1591.5038118</v>
      </c>
      <c r="F43" s="34">
        <v>100</v>
      </c>
      <c r="G43" s="34">
        <v>180</v>
      </c>
      <c r="H43" s="38">
        <f t="shared" si="15"/>
        <v>13807.7824003</v>
      </c>
      <c r="I43" s="23">
        <f t="shared" si="16"/>
        <v>2623.478656057</v>
      </c>
      <c r="J43" s="26">
        <v>910</v>
      </c>
      <c r="K43" s="27">
        <v>1000</v>
      </c>
      <c r="L43" s="28">
        <v>750</v>
      </c>
      <c r="M43" s="29"/>
      <c r="N43" s="30"/>
      <c r="O43" s="31">
        <f t="shared" si="17"/>
        <v>13844.303744243</v>
      </c>
    </row>
    <row r="44" spans="1:15" ht="15.75" customHeight="1" thickBot="1">
      <c r="A44" s="65" t="s">
        <v>30</v>
      </c>
      <c r="B44" s="48">
        <v>228</v>
      </c>
      <c r="C44" s="23">
        <f t="shared" si="12"/>
        <v>5652.069612</v>
      </c>
      <c r="D44" s="24">
        <f t="shared" si="13"/>
        <v>2826.034806</v>
      </c>
      <c r="E44" s="25">
        <f t="shared" si="14"/>
        <v>1130.4139224</v>
      </c>
      <c r="F44" s="34">
        <v>80</v>
      </c>
      <c r="G44" s="34">
        <v>90</v>
      </c>
      <c r="H44" s="38">
        <f t="shared" si="15"/>
        <v>9778.518340400002</v>
      </c>
      <c r="I44" s="23">
        <f t="shared" si="16"/>
        <v>1857.9184846760004</v>
      </c>
      <c r="J44" s="26">
        <v>910</v>
      </c>
      <c r="K44" s="27">
        <v>1000</v>
      </c>
      <c r="L44" s="28">
        <v>750</v>
      </c>
      <c r="M44" s="29"/>
      <c r="N44" s="30"/>
      <c r="O44" s="31">
        <f t="shared" si="17"/>
        <v>10580.599855724002</v>
      </c>
    </row>
    <row r="45" spans="1:16" ht="15.75" customHeight="1" thickBot="1">
      <c r="A45" s="65" t="s">
        <v>51</v>
      </c>
      <c r="B45" s="48">
        <v>175</v>
      </c>
      <c r="C45" s="38">
        <f t="shared" si="12"/>
        <v>4338.211325</v>
      </c>
      <c r="D45" s="38">
        <f t="shared" si="13"/>
        <v>2169.1056625</v>
      </c>
      <c r="E45" s="34">
        <f t="shared" si="14"/>
        <v>867.6422650000001</v>
      </c>
      <c r="F45" s="34"/>
      <c r="G45" s="34"/>
      <c r="H45" s="38">
        <f t="shared" si="15"/>
        <v>7374.959252500001</v>
      </c>
      <c r="I45" s="38">
        <f t="shared" si="16"/>
        <v>1401.2422579750003</v>
      </c>
      <c r="J45" s="26">
        <v>910</v>
      </c>
      <c r="K45" s="27">
        <v>1000</v>
      </c>
      <c r="L45" s="28">
        <v>750</v>
      </c>
      <c r="M45" s="28"/>
      <c r="N45" s="38">
        <v>659.02</v>
      </c>
      <c r="O45" s="31">
        <f t="shared" si="17"/>
        <v>9292.736994525001</v>
      </c>
      <c r="P45" s="81"/>
    </row>
    <row r="46" spans="1:15" ht="15" thickBot="1">
      <c r="A46" s="70" t="s">
        <v>58</v>
      </c>
      <c r="B46" s="71">
        <v>15.1</v>
      </c>
      <c r="C46" s="38">
        <f t="shared" si="12"/>
        <v>374.3256629</v>
      </c>
      <c r="D46" s="75">
        <f>C46*50/100</f>
        <v>187.16283145</v>
      </c>
      <c r="E46" s="78">
        <f>C46*20/100</f>
        <v>74.86513258</v>
      </c>
      <c r="F46" s="72"/>
      <c r="G46" s="73"/>
      <c r="H46" s="75">
        <f>C46+D46+E46+F46+G46</f>
        <v>636.35362693</v>
      </c>
      <c r="I46" s="75">
        <f>H46*19/100</f>
        <v>120.90718911670001</v>
      </c>
      <c r="J46" s="74">
        <f>(J45/181)*$B$46</f>
        <v>75.9171270718232</v>
      </c>
      <c r="K46" s="75">
        <f>(K45/181)*$B$46</f>
        <v>83.42541436464089</v>
      </c>
      <c r="L46" s="74">
        <f>(L45/181)*$B$46</f>
        <v>62.569060773480665</v>
      </c>
      <c r="M46" s="76"/>
      <c r="N46" s="75"/>
      <c r="O46" s="77"/>
    </row>
    <row r="48" spans="1:15" ht="15">
      <c r="A48" s="93" t="s">
        <v>56</v>
      </c>
      <c r="B48" s="9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82" t="s">
        <v>57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ht="12.75">
      <c r="A50" s="82" t="s">
        <v>71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12.75">
      <c r="A51" s="82" t="s">
        <v>68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ht="12.75">
      <c r="A52" s="82" t="s">
        <v>69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ht="12.75">
      <c r="A53" s="82" t="s">
        <v>66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12.75">
      <c r="A54" s="90" t="s">
        <v>65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2"/>
    </row>
    <row r="55" spans="1:15" ht="12.75">
      <c r="A55" s="82" t="s">
        <v>67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</sheetData>
  <sheetProtection/>
  <mergeCells count="13">
    <mergeCell ref="A54:O54"/>
    <mergeCell ref="A48:B48"/>
    <mergeCell ref="A49:O49"/>
    <mergeCell ref="A50:O50"/>
    <mergeCell ref="A51:O51"/>
    <mergeCell ref="A52:O52"/>
    <mergeCell ref="A55:O55"/>
    <mergeCell ref="A37:B37"/>
    <mergeCell ref="A1:O1"/>
    <mergeCell ref="A3:B3"/>
    <mergeCell ref="A14:B14"/>
    <mergeCell ref="A22:B22"/>
    <mergeCell ref="A53:O53"/>
  </mergeCells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BlueDeep</cp:lastModifiedBy>
  <cp:lastPrinted>2015-07-21T21:28:46Z</cp:lastPrinted>
  <dcterms:created xsi:type="dcterms:W3CDTF">2014-04-03T12:30:47Z</dcterms:created>
  <dcterms:modified xsi:type="dcterms:W3CDTF">2016-03-30T14:49:43Z</dcterms:modified>
  <cp:category/>
  <cp:version/>
  <cp:contentType/>
  <cp:contentStatus/>
</cp:coreProperties>
</file>